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80" windowHeight="6495" activeTab="1"/>
  </bookViews>
  <sheets>
    <sheet name="Sheet1" sheetId="1" r:id="rId1"/>
    <sheet name="原公式" sheetId="2" r:id="rId2"/>
    <sheet name="倒推原" sheetId="3" r:id="rId3"/>
  </sheets>
  <definedNames/>
  <calcPr fullCalcOnLoad="1"/>
</workbook>
</file>

<file path=xl/sharedStrings.xml><?xml version="1.0" encoding="utf-8"?>
<sst xmlns="http://schemas.openxmlformats.org/spreadsheetml/2006/main" count="74" uniqueCount="35">
  <si>
    <t>劳务报酬计算公式表（含税收入级距）</t>
  </si>
  <si>
    <t>含税收入（开票金额）</t>
  </si>
  <si>
    <t>含税收入级距</t>
  </si>
  <si>
    <t>不含税收入</t>
  </si>
  <si>
    <t>增值税</t>
  </si>
  <si>
    <t>城建税</t>
  </si>
  <si>
    <t>教育费附加</t>
  </si>
  <si>
    <t>地方教育费</t>
  </si>
  <si>
    <t>小计</t>
  </si>
  <si>
    <t>扣除标准</t>
  </si>
  <si>
    <t>个人所得税额</t>
  </si>
  <si>
    <t>合计</t>
  </si>
  <si>
    <t xml:space="preserve"> </t>
  </si>
  <si>
    <t>收入515元（含）以下</t>
  </si>
  <si>
    <t>收入515元-826.98元（含）</t>
  </si>
  <si>
    <t>收入减附加后的余额超过500元，在800元以下</t>
  </si>
  <si>
    <t>收入超过826.98-4134.88元（含）</t>
  </si>
  <si>
    <t>收入减附加后的余额超过800元，在4000元以下</t>
  </si>
  <si>
    <t>收入超过4134.88-20674.43元（含）</t>
  </si>
  <si>
    <t xml:space="preserve"> 收入减附加后的余额超4000元，应税所得额20000万元以下。</t>
  </si>
  <si>
    <t>收入超过20674.43-64607.58元（含）</t>
  </si>
  <si>
    <t>应纳税所得额20000-50000</t>
  </si>
  <si>
    <t>收入超过64607.58元以上</t>
  </si>
  <si>
    <t>应纳税所得额50000以上</t>
  </si>
  <si>
    <t>注：该表格增值税率按3%计算，个人开票按次500元计算，如有变动以国税局通知为准。此表格仅供参考</t>
  </si>
  <si>
    <t>实际收入</t>
  </si>
  <si>
    <t>含税收入</t>
  </si>
  <si>
    <t>不含税收入</t>
  </si>
  <si>
    <t>收入500元-800元（含）</t>
  </si>
  <si>
    <t>收入超过17200-49500元（含）</t>
  </si>
  <si>
    <t>收入超过49500元以上</t>
  </si>
  <si>
    <t>收入超过800-3360元（含）</t>
  </si>
  <si>
    <t>收入超过3360-17200元（含）</t>
  </si>
  <si>
    <t>不含增值税合计</t>
  </si>
  <si>
    <t>劳务报酬计算公式表（含税收入级距）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</si>
</sst>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left" vertic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zoomScaleSheetLayoutView="100" workbookViewId="0" topLeftCell="A1">
      <selection activeCell="D17" sqref="D17"/>
    </sheetView>
  </sheetViews>
  <sheetFormatPr defaultColWidth="9.00390625" defaultRowHeight="14.25"/>
  <cols>
    <col min="1" max="1" width="11.50390625" style="1" customWidth="1"/>
    <col min="2" max="2" width="19.00390625" style="1" customWidth="1"/>
    <col min="3" max="3" width="9.25390625" style="1" customWidth="1"/>
    <col min="4" max="4" width="7.875" style="0" customWidth="1"/>
    <col min="5" max="5" width="8.125" style="0" customWidth="1"/>
    <col min="6" max="6" width="6.75390625" style="0" customWidth="1"/>
    <col min="7" max="8" width="7.625" style="0" customWidth="1"/>
    <col min="10" max="10" width="9.50390625" style="0" customWidth="1"/>
    <col min="11" max="11" width="10.125" style="0" customWidth="1"/>
    <col min="12" max="12" width="13.75390625" style="0" customWidth="1"/>
  </cols>
  <sheetData>
    <row r="1" spans="2:10" ht="14.25">
      <c r="B1" s="9" t="s">
        <v>0</v>
      </c>
      <c r="C1" s="9"/>
      <c r="D1" s="9"/>
      <c r="E1" s="9"/>
      <c r="F1" s="9"/>
      <c r="G1" s="9"/>
      <c r="H1" s="9"/>
      <c r="I1" s="9"/>
      <c r="J1" s="9"/>
    </row>
    <row r="3" spans="1:12" ht="42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4" t="s">
        <v>8</v>
      </c>
      <c r="I3" s="4" t="s">
        <v>9</v>
      </c>
      <c r="J3" s="2" t="s">
        <v>10</v>
      </c>
      <c r="K3" s="6" t="s">
        <v>11</v>
      </c>
      <c r="L3" s="8" t="s">
        <v>12</v>
      </c>
    </row>
    <row r="4" spans="1:12" ht="27" customHeight="1">
      <c r="A4" s="2">
        <v>515</v>
      </c>
      <c r="B4" s="2" t="s">
        <v>13</v>
      </c>
      <c r="C4" s="2">
        <f aca="true" t="shared" si="0" ref="C4:C9">A4/1.03</f>
        <v>500</v>
      </c>
      <c r="D4" s="3">
        <v>0</v>
      </c>
      <c r="E4" s="3">
        <v>0</v>
      </c>
      <c r="F4" s="3">
        <v>0</v>
      </c>
      <c r="G4" s="3">
        <v>0</v>
      </c>
      <c r="H4" s="3"/>
      <c r="I4" s="3"/>
      <c r="J4" s="3">
        <v>0</v>
      </c>
      <c r="K4" s="5">
        <v>0</v>
      </c>
      <c r="L4" s="7" t="s">
        <v>12</v>
      </c>
    </row>
    <row r="5" spans="1:12" ht="36">
      <c r="A5" s="2">
        <v>826.98</v>
      </c>
      <c r="B5" s="2" t="s">
        <v>14</v>
      </c>
      <c r="C5" s="2">
        <f t="shared" si="0"/>
        <v>802.8932038834952</v>
      </c>
      <c r="D5" s="3">
        <f>C5*0.03</f>
        <v>24.086796116504853</v>
      </c>
      <c r="E5" s="3">
        <f>D5*0.07</f>
        <v>1.6860757281553398</v>
      </c>
      <c r="F5" s="3">
        <f>D5*0.03</f>
        <v>0.7226038834951456</v>
      </c>
      <c r="G5" s="3">
        <f>D5*0.02</f>
        <v>0.4817359223300971</v>
      </c>
      <c r="H5" s="3">
        <f>E5+F5+G5</f>
        <v>2.8904155339805824</v>
      </c>
      <c r="I5" s="3">
        <v>800</v>
      </c>
      <c r="J5" s="3">
        <v>0</v>
      </c>
      <c r="K5" s="5">
        <f>H5</f>
        <v>2.8904155339805824</v>
      </c>
      <c r="L5" s="7" t="s">
        <v>15</v>
      </c>
    </row>
    <row r="6" spans="1:12" ht="36">
      <c r="A6" s="2">
        <v>4134.88</v>
      </c>
      <c r="B6" s="2" t="s">
        <v>16</v>
      </c>
      <c r="C6" s="2">
        <f t="shared" si="0"/>
        <v>4014.4466019417478</v>
      </c>
      <c r="D6" s="3">
        <f>C6*0.03</f>
        <v>120.43339805825242</v>
      </c>
      <c r="E6" s="3">
        <f>D6*0.07</f>
        <v>8.43033786407767</v>
      </c>
      <c r="F6" s="3">
        <f>D6*0.03</f>
        <v>3.6130019417475725</v>
      </c>
      <c r="G6" s="3">
        <f>D6*0.02</f>
        <v>2.4086679611650483</v>
      </c>
      <c r="H6" s="3">
        <f>E6+F6+G6</f>
        <v>14.452007766990292</v>
      </c>
      <c r="I6" s="3">
        <v>800</v>
      </c>
      <c r="J6" s="3">
        <f>(C6-H6-800)*0.2</f>
        <v>639.9989188349515</v>
      </c>
      <c r="K6" s="5">
        <f>E6+F6+G6+J6</f>
        <v>654.4509266019418</v>
      </c>
      <c r="L6" s="7" t="s">
        <v>17</v>
      </c>
    </row>
    <row r="7" spans="1:12" ht="48">
      <c r="A7" s="2">
        <v>20674.43</v>
      </c>
      <c r="B7" s="2" t="s">
        <v>18</v>
      </c>
      <c r="C7" s="2">
        <f t="shared" si="0"/>
        <v>20072.26213592233</v>
      </c>
      <c r="D7" s="3">
        <f>C7*0.03</f>
        <v>602.1678640776698</v>
      </c>
      <c r="E7" s="3">
        <f>D7*0.07</f>
        <v>42.15175048543689</v>
      </c>
      <c r="F7" s="3">
        <f>D7*0.03</f>
        <v>18.065035922330093</v>
      </c>
      <c r="G7" s="3">
        <f>D7*0.02</f>
        <v>12.043357281553398</v>
      </c>
      <c r="H7" s="3">
        <f>E7+F7+G7</f>
        <v>72.26014368932039</v>
      </c>
      <c r="I7" s="3">
        <f>(C7-H7)*0.2</f>
        <v>4000.000398446602</v>
      </c>
      <c r="J7" s="3">
        <f>(C7-H7-I7)*0.2</f>
        <v>3200.000318757282</v>
      </c>
      <c r="K7" s="5">
        <f>E7+F7+G7+J7</f>
        <v>3272.2604624466026</v>
      </c>
      <c r="L7" s="7" t="s">
        <v>19</v>
      </c>
    </row>
    <row r="8" spans="1:12" ht="28.5">
      <c r="A8" s="2">
        <v>64607.58</v>
      </c>
      <c r="B8" s="2" t="s">
        <v>20</v>
      </c>
      <c r="C8" s="2">
        <f t="shared" si="0"/>
        <v>62725.80582524272</v>
      </c>
      <c r="D8" s="3">
        <f>C8*0.03</f>
        <v>1881.7741747572816</v>
      </c>
      <c r="E8" s="3">
        <f>D8*0.07</f>
        <v>131.72419223300972</v>
      </c>
      <c r="F8" s="3">
        <f>D8*0.03</f>
        <v>56.453225242718446</v>
      </c>
      <c r="G8" s="3">
        <f>D8*0.02</f>
        <v>37.635483495145635</v>
      </c>
      <c r="H8" s="3">
        <f>E8+F8+G8</f>
        <v>225.81290097087378</v>
      </c>
      <c r="I8" s="3">
        <f>(C8-H8)*0.2</f>
        <v>12499.998584854371</v>
      </c>
      <c r="J8" s="3">
        <f>(C8-H8-I8)*0.3-2000</f>
        <v>12999.998301825242</v>
      </c>
      <c r="K8" s="5">
        <f>E8+F8+G8+J8</f>
        <v>13225.811202796116</v>
      </c>
      <c r="L8" s="7" t="s">
        <v>21</v>
      </c>
    </row>
    <row r="9" spans="1:12" ht="39.75" customHeight="1">
      <c r="A9" s="2">
        <v>64608</v>
      </c>
      <c r="B9" s="2" t="s">
        <v>22</v>
      </c>
      <c r="C9" s="2">
        <f t="shared" si="0"/>
        <v>62726.213592233005</v>
      </c>
      <c r="D9" s="3">
        <f>C9*0.03</f>
        <v>1881.7864077669901</v>
      </c>
      <c r="E9" s="3">
        <f>D9*0.07</f>
        <v>131.72504854368933</v>
      </c>
      <c r="F9" s="3">
        <f>D9*0.03</f>
        <v>56.4535922330097</v>
      </c>
      <c r="G9" s="3">
        <f>D9*0.02</f>
        <v>37.635728155339805</v>
      </c>
      <c r="H9" s="3">
        <f>E9+F9+G9</f>
        <v>225.8143689320388</v>
      </c>
      <c r="I9" s="3">
        <f>(C9-H9)*0.2</f>
        <v>12500.079844660193</v>
      </c>
      <c r="J9" s="3">
        <f>(C9-H9-I9)*0.4-7000</f>
        <v>13000.127751456312</v>
      </c>
      <c r="K9" s="5">
        <f>E9+F9+G9+J9</f>
        <v>13225.94212038835</v>
      </c>
      <c r="L9" s="7" t="s">
        <v>23</v>
      </c>
    </row>
    <row r="11" spans="1:12" ht="42.75" customHeight="1">
      <c r="A11" s="10" t="s">
        <v>24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</sheetData>
  <mergeCells count="2">
    <mergeCell ref="B1:J1"/>
    <mergeCell ref="A11:L11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SheetLayoutView="100" workbookViewId="0" topLeftCell="A1">
      <selection activeCell="B1" sqref="B1:J1"/>
    </sheetView>
  </sheetViews>
  <sheetFormatPr defaultColWidth="9.00390625" defaultRowHeight="14.25"/>
  <cols>
    <col min="1" max="1" width="11.50390625" style="1" customWidth="1"/>
    <col min="2" max="2" width="19.00390625" style="1" customWidth="1"/>
    <col min="3" max="3" width="9.25390625" style="1" customWidth="1"/>
    <col min="4" max="4" width="7.875" style="0" customWidth="1"/>
    <col min="5" max="5" width="8.125" style="0" customWidth="1"/>
    <col min="6" max="6" width="6.75390625" style="0" customWidth="1"/>
    <col min="7" max="8" width="7.625" style="0" customWidth="1"/>
    <col min="10" max="10" width="9.50390625" style="0" customWidth="1"/>
    <col min="11" max="11" width="10.125" style="0" customWidth="1"/>
    <col min="12" max="12" width="13.75390625" style="0" customWidth="1"/>
  </cols>
  <sheetData>
    <row r="1" spans="2:10" ht="14.25">
      <c r="B1" s="9" t="s">
        <v>34</v>
      </c>
      <c r="C1" s="9"/>
      <c r="D1" s="9"/>
      <c r="E1" s="9"/>
      <c r="F1" s="9"/>
      <c r="G1" s="9"/>
      <c r="H1" s="9"/>
      <c r="I1" s="9"/>
      <c r="J1" s="9"/>
    </row>
    <row r="3" spans="1:12" ht="42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4" t="s">
        <v>8</v>
      </c>
      <c r="I3" s="4" t="s">
        <v>9</v>
      </c>
      <c r="J3" s="2" t="s">
        <v>10</v>
      </c>
      <c r="K3" s="6" t="s">
        <v>33</v>
      </c>
      <c r="L3" s="8" t="s">
        <v>12</v>
      </c>
    </row>
    <row r="4" spans="1:12" ht="27" customHeight="1">
      <c r="A4" s="2">
        <v>515</v>
      </c>
      <c r="B4" s="2" t="s">
        <v>13</v>
      </c>
      <c r="C4" s="2">
        <f aca="true" t="shared" si="0" ref="C4:C9">A4/1.03</f>
        <v>500</v>
      </c>
      <c r="D4" s="3">
        <v>0</v>
      </c>
      <c r="E4" s="3">
        <v>0</v>
      </c>
      <c r="F4" s="3">
        <v>0</v>
      </c>
      <c r="G4" s="3">
        <v>0</v>
      </c>
      <c r="H4" s="3"/>
      <c r="I4" s="3"/>
      <c r="J4" s="3">
        <v>0</v>
      </c>
      <c r="K4" s="5">
        <v>0</v>
      </c>
      <c r="L4" s="7" t="s">
        <v>12</v>
      </c>
    </row>
    <row r="5" spans="1:12" ht="36">
      <c r="A5" s="2">
        <v>516.86</v>
      </c>
      <c r="B5" s="2" t="s">
        <v>14</v>
      </c>
      <c r="C5" s="2">
        <f t="shared" si="0"/>
        <v>501.80582524271847</v>
      </c>
      <c r="D5" s="3">
        <f>C5*0.03</f>
        <v>15.054174757281553</v>
      </c>
      <c r="E5" s="3">
        <f>D5*0.07</f>
        <v>1.0537922330097087</v>
      </c>
      <c r="F5" s="3">
        <f>D5*0.03</f>
        <v>0.45162524271844656</v>
      </c>
      <c r="G5" s="3">
        <f>D5*0.02</f>
        <v>0.30108349514563104</v>
      </c>
      <c r="H5" s="3">
        <f>E5+F5+G5</f>
        <v>1.8065009708737865</v>
      </c>
      <c r="I5" s="3">
        <v>800</v>
      </c>
      <c r="J5" s="3">
        <v>0</v>
      </c>
      <c r="K5" s="5">
        <f>H5</f>
        <v>1.8065009708737865</v>
      </c>
      <c r="L5" s="7" t="s">
        <v>15</v>
      </c>
    </row>
    <row r="6" spans="1:12" ht="36">
      <c r="A6" s="2">
        <v>1800</v>
      </c>
      <c r="B6" s="2" t="s">
        <v>16</v>
      </c>
      <c r="C6" s="2">
        <f t="shared" si="0"/>
        <v>1747.5728155339805</v>
      </c>
      <c r="D6" s="3">
        <f>C6*0.03</f>
        <v>52.42718446601941</v>
      </c>
      <c r="E6" s="3">
        <f>D6*0.07</f>
        <v>3.6699029126213594</v>
      </c>
      <c r="F6" s="3">
        <f>D6*0.03</f>
        <v>1.5728155339805823</v>
      </c>
      <c r="G6" s="3">
        <f>D6*0.02</f>
        <v>1.0485436893203883</v>
      </c>
      <c r="H6" s="3">
        <f>E6+F6+G6</f>
        <v>6.291262135922329</v>
      </c>
      <c r="I6" s="3">
        <v>800</v>
      </c>
      <c r="J6" s="3">
        <f>(C6-H6-800)*0.2</f>
        <v>188.25631067961163</v>
      </c>
      <c r="K6" s="5">
        <f>E6+F6+G6+J6</f>
        <v>194.54757281553395</v>
      </c>
      <c r="L6" s="7" t="s">
        <v>17</v>
      </c>
    </row>
    <row r="7" spans="1:12" ht="48">
      <c r="A7" s="2">
        <v>6153.1</v>
      </c>
      <c r="B7" s="2" t="s">
        <v>18</v>
      </c>
      <c r="C7" s="2">
        <f t="shared" si="0"/>
        <v>5973.883495145631</v>
      </c>
      <c r="D7" s="3">
        <f>C7*0.03</f>
        <v>179.21650485436894</v>
      </c>
      <c r="E7" s="3">
        <f>D7*0.07</f>
        <v>12.545155339805827</v>
      </c>
      <c r="F7" s="3">
        <f>D7*0.03</f>
        <v>5.3764951456310675</v>
      </c>
      <c r="G7" s="3">
        <f>D7*0.02</f>
        <v>3.5843300970873786</v>
      </c>
      <c r="H7" s="3">
        <f>E7+F7+G7</f>
        <v>21.505980582524273</v>
      </c>
      <c r="I7" s="3">
        <f>(C7-H7)*0.2</f>
        <v>1190.4755029126216</v>
      </c>
      <c r="J7" s="3">
        <f>(C7-H7-I7)*0.2</f>
        <v>952.3804023300971</v>
      </c>
      <c r="K7" s="5">
        <f>E7+F7+G7+J7</f>
        <v>973.8863829126215</v>
      </c>
      <c r="L7" s="7" t="s">
        <v>19</v>
      </c>
    </row>
    <row r="8" spans="1:12" ht="28.5">
      <c r="A8" s="2">
        <v>45200</v>
      </c>
      <c r="B8" s="2" t="s">
        <v>20</v>
      </c>
      <c r="C8" s="2">
        <f t="shared" si="0"/>
        <v>43883.49514563107</v>
      </c>
      <c r="D8" s="3">
        <f>C8*0.03</f>
        <v>1316.504854368932</v>
      </c>
      <c r="E8" s="3">
        <f>D8*0.07</f>
        <v>92.15533980582525</v>
      </c>
      <c r="F8" s="3">
        <f>D8*0.03</f>
        <v>39.495145631067956</v>
      </c>
      <c r="G8" s="3">
        <f>D8*0.02</f>
        <v>26.33009708737864</v>
      </c>
      <c r="H8" s="3">
        <f>E8+F8+G8</f>
        <v>157.98058252427185</v>
      </c>
      <c r="I8" s="3">
        <f>(C8-H8)*0.2</f>
        <v>8745.10291262136</v>
      </c>
      <c r="J8" s="3">
        <f>(C8-H8-I8)*0.3-2000</f>
        <v>8494.12349514563</v>
      </c>
      <c r="K8" s="5">
        <f>E8+F8+G8+J8</f>
        <v>8652.104077669901</v>
      </c>
      <c r="L8" s="7" t="s">
        <v>21</v>
      </c>
    </row>
    <row r="9" spans="1:12" ht="39.75" customHeight="1">
      <c r="A9" s="2">
        <v>70000</v>
      </c>
      <c r="B9" s="2" t="s">
        <v>22</v>
      </c>
      <c r="C9" s="2">
        <f t="shared" si="0"/>
        <v>67961.16504854368</v>
      </c>
      <c r="D9" s="3">
        <f>C9*0.03</f>
        <v>2038.8349514563104</v>
      </c>
      <c r="E9" s="3">
        <f>D9*0.07</f>
        <v>142.71844660194174</v>
      </c>
      <c r="F9" s="3">
        <f>D9*0.03</f>
        <v>61.16504854368931</v>
      </c>
      <c r="G9" s="3">
        <f>D9*0.02</f>
        <v>40.776699029126206</v>
      </c>
      <c r="H9" s="3">
        <f>E9+F9+G9</f>
        <v>244.66019417475727</v>
      </c>
      <c r="I9" s="3">
        <f>(C9-H9)*0.2</f>
        <v>13543.300970873788</v>
      </c>
      <c r="J9" s="3">
        <f>(C9-H9-I9)*0.4-7000</f>
        <v>14669.281553398061</v>
      </c>
      <c r="K9" s="5">
        <f>E9+F9+G9+J9</f>
        <v>14913.941747572819</v>
      </c>
      <c r="L9" s="7" t="s">
        <v>23</v>
      </c>
    </row>
    <row r="11" spans="1:12" ht="42.75" customHeight="1">
      <c r="A11" s="10" t="s">
        <v>24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</sheetData>
  <mergeCells count="2">
    <mergeCell ref="B1:J1"/>
    <mergeCell ref="A11:L11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8"/>
  <sheetViews>
    <sheetView zoomScaleSheetLayoutView="100" workbookViewId="0" topLeftCell="A1">
      <selection activeCell="F18" sqref="F18"/>
    </sheetView>
  </sheetViews>
  <sheetFormatPr defaultColWidth="9.00390625" defaultRowHeight="14.25"/>
  <cols>
    <col min="1" max="1" width="19.375" style="0" customWidth="1"/>
    <col min="12" max="12" width="19.375" style="0" bestFit="1" customWidth="1"/>
  </cols>
  <sheetData>
    <row r="2" spans="1:12" ht="45" customHeight="1">
      <c r="A2" s="2" t="s">
        <v>2</v>
      </c>
      <c r="B2" s="2" t="s">
        <v>26</v>
      </c>
      <c r="C2" s="2" t="s">
        <v>27</v>
      </c>
      <c r="D2" s="2" t="s">
        <v>4</v>
      </c>
      <c r="E2" s="2" t="s">
        <v>5</v>
      </c>
      <c r="F2" s="2" t="s">
        <v>6</v>
      </c>
      <c r="G2" s="2" t="s">
        <v>7</v>
      </c>
      <c r="H2" s="4" t="s">
        <v>8</v>
      </c>
      <c r="I2" s="4" t="s">
        <v>9</v>
      </c>
      <c r="J2" s="2" t="s">
        <v>10</v>
      </c>
      <c r="K2" s="2" t="s">
        <v>25</v>
      </c>
      <c r="L2" s="3"/>
    </row>
    <row r="3" spans="1:12" ht="42.75" customHeight="1">
      <c r="A3" s="2" t="s">
        <v>13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37.5" customHeight="1">
      <c r="A4" s="2" t="s">
        <v>14</v>
      </c>
      <c r="B4" s="3">
        <f>(K4/0.9964)*1.03</f>
        <v>516.8606985146528</v>
      </c>
      <c r="C4" s="3">
        <f>B4/1.03</f>
        <v>501.8065034122842</v>
      </c>
      <c r="D4" s="3">
        <f>C4*0.03</f>
        <v>15.054195102368526</v>
      </c>
      <c r="E4" s="3">
        <f>D4*0.03</f>
        <v>0.45162585307105574</v>
      </c>
      <c r="F4" s="3">
        <f>D4*0.07</f>
        <v>1.0537936571657969</v>
      </c>
      <c r="G4" s="3">
        <f>D4*0.02</f>
        <v>0.3010839020473705</v>
      </c>
      <c r="H4" s="3">
        <f>SUM(E4:G4)</f>
        <v>1.8065034122842232</v>
      </c>
      <c r="I4" s="3">
        <v>800</v>
      </c>
      <c r="J4" s="3"/>
      <c r="K4" s="3">
        <v>500</v>
      </c>
      <c r="L4" s="2" t="s">
        <v>28</v>
      </c>
    </row>
    <row r="5" spans="1:12" ht="36" customHeight="1">
      <c r="A5" s="2" t="s">
        <v>16</v>
      </c>
      <c r="B5" s="3">
        <f>((K5-160)/0.79712)*1.03</f>
        <v>4961.862705740667</v>
      </c>
      <c r="C5" s="3">
        <f>B5/1.03</f>
        <v>4817.342432757929</v>
      </c>
      <c r="D5" s="3">
        <f aca="true" t="shared" si="0" ref="D5:E8">C5*0.03</f>
        <v>144.52027298273785</v>
      </c>
      <c r="E5" s="3">
        <f t="shared" si="0"/>
        <v>4.335608189482135</v>
      </c>
      <c r="F5" s="3">
        <f>D5*0.07</f>
        <v>10.11641910879165</v>
      </c>
      <c r="G5" s="3">
        <f>D5*0.02</f>
        <v>2.8904054596547573</v>
      </c>
      <c r="H5" s="3">
        <f>SUM(E5:G5)</f>
        <v>17.34243275792854</v>
      </c>
      <c r="I5" s="3">
        <v>800</v>
      </c>
      <c r="J5" s="3">
        <f>(C5-H5-I5)*0.2</f>
        <v>800</v>
      </c>
      <c r="K5" s="3">
        <v>4000</v>
      </c>
      <c r="L5" s="2" t="s">
        <v>31</v>
      </c>
    </row>
    <row r="6" spans="1:12" ht="39" customHeight="1">
      <c r="A6" s="2" t="s">
        <v>18</v>
      </c>
      <c r="B6" s="3">
        <f>(K6/0.836976)*1.03</f>
        <v>10214.151899218137</v>
      </c>
      <c r="C6" s="3">
        <f>B6/1.03</f>
        <v>9916.652329337998</v>
      </c>
      <c r="D6" s="3">
        <f t="shared" si="0"/>
        <v>297.4995698801399</v>
      </c>
      <c r="E6" s="3">
        <f t="shared" si="0"/>
        <v>8.924987096404196</v>
      </c>
      <c r="F6" s="3">
        <f>D6*0.07</f>
        <v>20.824969891609797</v>
      </c>
      <c r="G6" s="3">
        <f>D6*0.02</f>
        <v>5.9499913976027985</v>
      </c>
      <c r="H6" s="3">
        <f>SUM(E6:G6)</f>
        <v>35.69994838561679</v>
      </c>
      <c r="I6" s="3">
        <f>(C6-H6)*0.2</f>
        <v>1976.1904761904764</v>
      </c>
      <c r="J6" s="3">
        <f>(C6-H6-I6)*0.2</f>
        <v>1580.9523809523812</v>
      </c>
      <c r="K6" s="3">
        <v>8300</v>
      </c>
      <c r="L6" s="2" t="s">
        <v>32</v>
      </c>
    </row>
    <row r="7" spans="1:12" ht="34.5" customHeight="1">
      <c r="A7" s="2" t="s">
        <v>20</v>
      </c>
      <c r="B7" s="3">
        <f>(K7-2000)/0.757264*1.03</f>
        <v>20674.42794058611</v>
      </c>
      <c r="C7" s="3">
        <f>B7/1.03</f>
        <v>20072.260136491368</v>
      </c>
      <c r="D7" s="3">
        <f t="shared" si="0"/>
        <v>602.167804094741</v>
      </c>
      <c r="E7" s="3">
        <f t="shared" si="0"/>
        <v>18.065034122842228</v>
      </c>
      <c r="F7" s="3">
        <f>D7*0.07</f>
        <v>42.15174628663187</v>
      </c>
      <c r="G7" s="3">
        <f>D7*0.02</f>
        <v>12.043356081894819</v>
      </c>
      <c r="H7" s="3">
        <f>SUM(E7:G7)</f>
        <v>72.26013649136891</v>
      </c>
      <c r="I7" s="3">
        <f>(C7-H7)*0.2</f>
        <v>4000</v>
      </c>
      <c r="J7" s="3">
        <f>(C7-H7-I7)*0.3-2000</f>
        <v>2800</v>
      </c>
      <c r="K7" s="3">
        <v>17200</v>
      </c>
      <c r="L7" s="2" t="s">
        <v>29</v>
      </c>
    </row>
    <row r="8" spans="1:12" ht="33.75" customHeight="1">
      <c r="A8" s="2" t="s">
        <v>22</v>
      </c>
      <c r="B8" s="3">
        <f>(K8-7000)/0.677552*1.03</f>
        <v>64607.58731433159</v>
      </c>
      <c r="C8" s="3">
        <f>B8/1.03</f>
        <v>62725.812926535524</v>
      </c>
      <c r="D8" s="3">
        <f t="shared" si="0"/>
        <v>1881.7743877960656</v>
      </c>
      <c r="E8" s="3">
        <f t="shared" si="0"/>
        <v>56.45323163388197</v>
      </c>
      <c r="F8" s="3">
        <f>D8*0.07</f>
        <v>131.72420714572462</v>
      </c>
      <c r="G8" s="3">
        <f>D8*0.02</f>
        <v>37.63548775592131</v>
      </c>
      <c r="H8" s="3">
        <f>SUM(E8:G8)</f>
        <v>225.81292653552788</v>
      </c>
      <c r="I8" s="3">
        <f>(C8-H8)*0.2</f>
        <v>12500</v>
      </c>
      <c r="J8" s="3">
        <f>(C8-H8-I8)*0.4-7000</f>
        <v>13000</v>
      </c>
      <c r="K8" s="3">
        <v>49500</v>
      </c>
      <c r="L8" s="2" t="s">
        <v>30</v>
      </c>
    </row>
  </sheetData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曾间梅</dc:creator>
  <cp:keywords/>
  <dc:description/>
  <cp:lastModifiedBy>李英彪</cp:lastModifiedBy>
  <cp:lastPrinted>1899-12-30T00:00:00Z</cp:lastPrinted>
  <dcterms:created xsi:type="dcterms:W3CDTF">2016-05-27T15:47:27Z</dcterms:created>
  <dcterms:modified xsi:type="dcterms:W3CDTF">2016-10-10T06:37:28Z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